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<sst xmlns="http://schemas.openxmlformats.org/spreadsheetml/2006/main" count="1062" uniqueCount="874">
  <si>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</si>
  <si>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</si>
  <si>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</si>
  <si>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</si>
  <si>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</si>
  <si>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</si>
  <si>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</si>
  <si>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</si>
  <si>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</si>
  <si>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</si>
  <si>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</si>
  <si>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</si>
  <si>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</si>
  <si>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</si>
  <si>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</si>
  <si>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</si>
  <si>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</si>
  <si>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</si>
  <si>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</si>
  <si>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</si>
  <si>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</si>
  <si>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</si>
  <si>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</si>
  <si>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</si>
  <si>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</si>
  <si>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</si>
  <si>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</si>
  <si>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</si>
  <si>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</si>
  <si>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</si>
  <si>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</si>
  <si>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</si>
  <si>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</si>
  <si>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</si>
  <si>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</si>
  <si>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</si>
  <si>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</si>
  <si>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</si>
  <si>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</si>
  <si>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</si>
  <si>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</si>
  <si>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</si>
  <si>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</si>
  <si>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</si>
  <si>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</si>
  <si>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</si>
  <si>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</si>
  <si>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</si>
  <si>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</si>
  <si>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</si>
  <si>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</si>
  <si>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</si>
  <si>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</si>
  <si>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</si>
  <si>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</si>
  <si>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</si>
  <si>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</si>
  <si>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</si>
  <si>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</si>
  <si>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</si>
  <si>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</si>
  <si>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</si>
  <si>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</si>
  <si>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</si>
  <si>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</si>
  <si>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</si>
  <si>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</si>
  <si>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</si>
  <si>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</si>
  <si>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</si>
  <si>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</si>
  <si>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</si>
  <si>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</si>
  <si>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</si>
  <si>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</si>
  <si>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</si>
  <si>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</si>
  <si>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</si>
  <si>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</si>
  <si>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</si>
  <si>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</si>
  <si>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</si>
  <si>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</si>
  <si>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</si>
  <si>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</si>
  <si>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</si>
  <si>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</si>
  <si>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</si>
  <si>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</si>
  <si>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</si>
  <si>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</si>
  <si>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</si>
  <si>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</si>
  <si>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</si>
  <si>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</si>
  <si>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</si>
  <si>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</si>
  <si>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</si>
  <si>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</si>
  <si>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</si>
  <si>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</si>
  <si>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</si>
  <si>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</si>
  <si>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</si>
  <si>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</si>
  <si>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</si>
  <si>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</si>
  <si>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</si>
  <si>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</si>
  <si>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</si>
  <si>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</si>
  <si>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</si>
  <si>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</si>
  <si>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</si>
  <si>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</si>
  <si>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</si>
  <si>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</si>
  <si>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</si>
  <si>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</si>
  <si>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</si>
  <si>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</si>
  <si>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</si>
  <si>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</si>
  <si>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</si>
  <si>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</si>
  <si>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</si>
  <si>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</si>
  <si>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</si>
  <si>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</si>
  <si>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</si>
  <si>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</si>
  <si>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</si>
  <si>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</si>
  <si>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</si>
  <si>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</si>
  <si>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</si>
  <si>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</si>
  <si>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</si>
  <si>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</si>
  <si>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</si>
  <si>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</si>
  <si>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</si>
  <si>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</si>
  <si>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</si>
  <si>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</si>
  <si>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</si>
  <si>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</si>
  <si>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</si>
  <si>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</si>
  <si>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</si>
  <si>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</si>
  <si>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</si>
  <si>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</si>
  <si>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</si>
  <si>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</si>
  <si>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</si>
  <si>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</si>
  <si>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</si>
  <si>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</si>
  <si>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</si>
  <si>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</si>
  <si>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</si>
  <si>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</si>
  <si>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</si>
  <si>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</si>
  <si>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</si>
  <si>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</si>
  <si>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</si>
  <si>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</si>
  <si>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</si>
  <si>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</si>
  <si>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</si>
  <si>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</si>
  <si>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</si>
  <si>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</si>
  <si>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</si>
  <si>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</si>
  <si>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</si>
  <si>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</si>
  <si>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</si>
  <si>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</si>
  <si>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</si>
  <si>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</si>
  <si>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</si>
  <si>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</si>
  <si>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</si>
  <si>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</si>
  <si>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</si>
  <si>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</si>
  <si>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</si>
  <si>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</si>
  <si>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</si>
  <si>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</si>
  <si>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</si>
  <si>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</si>
  <si>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</si>
  <si>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</si>
  <si>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</si>
  <si>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</si>
  <si>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</si>
  <si>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</si>
  <si>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</si>
  <si>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</si>
  <si>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</si>
  <si>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</si>
  <si>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</si>
  <si>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</si>
  <si>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</si>
  <si>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</si>
  <si>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</si>
  <si>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</si>
  <si>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</si>
  <si>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</si>
  <si>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</si>
  <si>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</si>
  <si>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</si>
  <si>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</si>
  <si>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</si>
  <si>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</si>
  <si>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</si>
  <si>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</si>
  <si>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</si>
  <si>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</si>
  <si>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</si>
  <si>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</si>
  <si>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</si>
  <si>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</si>
  <si>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</si>
  <si>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</si>
  <si>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</si>
  <si>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</si>
  <si>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</si>
  <si>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</si>
  <si>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</si>
  <si>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</si>
  <si>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</si>
  <si>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</si>
  <si>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</si>
  <si>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</si>
  <si>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</si>
  <si>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</si>
  <si>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</si>
  <si>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</si>
  <si>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</si>
  <si>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</si>
  <si>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</si>
  <si>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</si>
  <si>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</si>
  <si>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</si>
  <si>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</si>
  <si>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</si>
  <si>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</si>
  <si>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</si>
  <si>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</si>
  <si>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</si>
  <si>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</si>
  <si>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</si>
  <si>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</si>
  <si>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</si>
  <si>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</si>
  <si>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</si>
  <si>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</si>
  <si>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</si>
  <si>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</si>
  <si>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</si>
  <si>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</si>
  <si>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</si>
  <si>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</si>
  <si>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</si>
  <si>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</si>
  <si>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</si>
  <si>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</si>
  <si>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</si>
  <si>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</si>
  <si>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</si>
  <si>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</si>
  <si>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</si>
  <si>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</si>
  <si>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</si>
  <si>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</si>
  <si>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</si>
  <si>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</si>
  <si>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</si>
  <si>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</si>
  <si>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</si>
  <si>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</si>
  <si>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</si>
  <si>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</si>
  <si>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</si>
  <si>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</si>
  <si>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</si>
  <si>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</si>
  <si>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</si>
  <si>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</si>
  <si>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</si>
  <si>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</si>
  <si>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</si>
  <si>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</si>
  <si>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</si>
  <si>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</si>
  <si>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</si>
  <si>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</si>
  <si>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</si>
  <si>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</si>
  <si>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</si>
  <si>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</si>
  <si>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</si>
  <si>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</si>
  <si>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</si>
  <si>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</si>
  <si>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</si>
  <si>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</si>
  <si>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</si>
  <si>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</si>
  <si>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</si>
  <si>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</si>
  <si>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</si>
  <si>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</si>
  <si>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</si>
  <si>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</si>
  <si>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</si>
  <si>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</si>
  <si>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</si>
  <si>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</si>
  <si>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</si>
  <si>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</si>
  <si>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</si>
  <si>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</si>
  <si>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</si>
  <si>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</si>
  <si>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</si>
  <si>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</si>
  <si>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</si>
  <si>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</si>
  <si>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</si>
  <si>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</si>
  <si>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</si>
  <si>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</si>
  <si>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</si>
  <si>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</si>
  <si>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</si>
  <si>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</si>
  <si>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</si>
  <si>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</si>
  <si>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</si>
  <si>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</si>
  <si>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</si>
  <si>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</si>
  <si>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</si>
  <si>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</si>
  <si>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</si>
  <si>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</si>
  <si>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</si>
  <si>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</si>
  <si>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</si>
  <si>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</si>
  <si>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</si>
  <si>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</si>
  <si>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</si>
  <si>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</si>
  <si>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</si>
  <si>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</si>
  <si>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</si>
  <si>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</si>
  <si>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</si>
  <si>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</si>
  <si>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</si>
  <si>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</si>
  <si>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</si>
  <si>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</si>
  <si>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</si>
  <si>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</si>
  <si>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</si>
  <si>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</si>
  <si>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</si>
  <si>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</si>
  <si>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</si>
  <si>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</si>
  <si>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</si>
  <si>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</si>
  <si>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</si>
  <si>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</si>
  <si>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</si>
  <si>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</si>
  <si>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</si>
  <si>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</si>
  <si>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</si>
  <si>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</si>
  <si>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</si>
  <si>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</si>
  <si>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</si>
  <si>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</si>
  <si>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</si>
  <si>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</si>
  <si>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</si>
  <si>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</si>
  <si>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</si>
  <si>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</si>
  <si>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</si>
  <si>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</si>
  <si>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</si>
  <si>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</si>
  <si>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</si>
  <si>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</si>
  <si>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</si>
  <si>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</si>
  <si>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</si>
  <si>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</si>
  <si>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</si>
  <si>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</si>
  <si>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</si>
  <si>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</si>
  <si>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</si>
  <si>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</si>
  <si>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</si>
  <si>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</si>
  <si>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</si>
  <si>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</si>
  <si>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</si>
  <si>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</si>
  <si>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</si>
  <si>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</si>
  <si>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</si>
  <si>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</si>
  <si>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</si>
  <si>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</si>
  <si>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</si>
  <si>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</si>
  <si>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</si>
  <si>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</si>
  <si>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</si>
  <si>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</si>
  <si>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</si>
  <si>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</si>
  <si>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</si>
  <si>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</si>
  <si>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</si>
  <si>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</si>
  <si>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</si>
  <si>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</si>
  <si>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</si>
  <si>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</si>
  <si>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</si>
  <si>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</si>
  <si>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</si>
  <si>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</si>
  <si>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</si>
  <si>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</si>
  <si>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</si>
  <si>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</si>
  <si>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</si>
  <si>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</si>
  <si>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</si>
  <si>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</si>
  <si>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</si>
  <si>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</si>
  <si>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</si>
  <si>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</si>
  <si>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</si>
  <si>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</si>
  <si>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</si>
  <si>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</si>
  <si>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</si>
  <si>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</si>
  <si>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</si>
  <si>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</si>
  <si>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</si>
  <si>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</si>
  <si>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</si>
  <si>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</si>
  <si>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</si>
  <si>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</si>
  <si>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</si>
  <si>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</si>
  <si>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</si>
  <si>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</si>
  <si>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</si>
  <si>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</si>
  <si>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</si>
  <si>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</si>
  <si>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</si>
  <si>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</si>
  <si>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</si>
  <si>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</si>
  <si>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</si>
  <si>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</si>
  <si>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</si>
  <si>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</si>
  <si>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</si>
  <si>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</si>
  <si>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</si>
  <si>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</si>
  <si>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</si>
  <si>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</si>
  <si>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</si>
  <si>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</si>
  <si>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</si>
  <si>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</si>
  <si>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</si>
  <si>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</si>
  <si>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</si>
  <si>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</si>
  <si>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</si>
  <si>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</si>
  <si>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</si>
  <si>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</si>
  <si>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</si>
  <si>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</si>
  <si>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</si>
  <si>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</si>
  <si>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</si>
  <si>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</si>
  <si>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</si>
  <si>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</si>
  <si>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</si>
  <si>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</si>
  <si>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</si>
  <si>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</si>
  <si>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</si>
  <si>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</si>
  <si>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</si>
  <si>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</si>
  <si>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</si>
  <si>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</si>
  <si>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</si>
  <si>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</si>
  <si>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</si>
  <si>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</si>
  <si>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</si>
  <si>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</si>
  <si>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</si>
  <si>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</si>
  <si>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</si>
  <si>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</si>
  <si>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</si>
  <si>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</si>
  <si>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</si>
  <si>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</si>
  <si>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</si>
  <si>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</si>
  <si>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</si>
  <si>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</si>
  <si>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</si>
  <si>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</si>
  <si>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</si>
  <si>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</si>
  <si>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</si>
  <si>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</si>
  <si>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</si>
  <si>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</si>
  <si>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</si>
  <si>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</si>
  <si>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</si>
  <si>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</si>
  <si>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</si>
  <si>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</si>
  <si>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</si>
  <si>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</si>
  <si>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</si>
  <si>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</si>
  <si>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</si>
  <si>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</si>
  <si>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</si>
  <si>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</si>
  <si>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</si>
  <si>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</si>
  <si>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</si>
  <si>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</si>
  <si>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</si>
  <si>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</si>
  <si>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</si>
  <si>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</si>
  <si>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</si>
  <si>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</si>
  <si>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</si>
  <si>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</si>
  <si>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</si>
  <si>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</si>
  <si>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</si>
  <si>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</si>
  <si>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</si>
  <si>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</si>
  <si>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</si>
  <si>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</si>
  <si>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</si>
  <si>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</si>
  <si>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</si>
  <si>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</si>
  <si>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</si>
  <si>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</si>
  <si>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</si>
  <si>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</si>
  <si>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</si>
  <si>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</si>
  <si>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</si>
  <si>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</si>
  <si>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</si>
  <si>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</si>
  <si>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</si>
  <si>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</si>
  <si>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</si>
  <si>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</si>
  <si>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</si>
  <si>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</si>
  <si>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</si>
  <si>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</si>
  <si>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</si>
  <si>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</si>
  <si>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</si>
  <si>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</si>
  <si>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</si>
  <si>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</si>
  <si>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</si>
  <si>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</si>
  <si>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</si>
  <si>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</si>
  <si>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</si>
  <si>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</si>
  <si>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</si>
  <si>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</si>
  <si>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</si>
  <si>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</si>
  <si>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</si>
  <si>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</si>
  <si>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</si>
  <si>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</si>
  <si>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</si>
  <si>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</si>
  <si>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</si>
  <si>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</si>
  <si>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</si>
  <si>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</si>
  <si>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</si>
  <si>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</si>
  <si>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</si>
  <si>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</si>
  <si>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</si>
  <si>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</si>
  <si>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</si>
  <si>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</si>
  <si>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</si>
  <si>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</si>
  <si>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</si>
  <si>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</si>
  <si>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</si>
  <si>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</si>
  <si>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</si>
  <si>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</si>
  <si>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</si>
  <si>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</si>
  <si>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</si>
  <si>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</si>
  <si>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</si>
  <si>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</si>
  <si>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</si>
  <si>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</si>
  <si>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</si>
  <si>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</si>
  <si>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</si>
  <si>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</si>
  <si>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</si>
  <si>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</si>
  <si>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</si>
  <si>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</si>
  <si>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</si>
  <si>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</si>
  <si>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</si>
  <si>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</si>
  <si>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</si>
  <si>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</si>
  <si>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</si>
  <si>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</si>
  <si>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</si>
  <si>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</si>
  <si>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</si>
  <si>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</si>
  <si>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</si>
  <si>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</si>
  <si>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</si>
  <si>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</si>
  <si>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</si>
  <si>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</si>
  <si>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</si>
  <si>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</si>
  <si>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</si>
  <si>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</si>
  <si>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</si>
  <si>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</si>
  <si>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</si>
  <si>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</si>
  <si>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</si>
  <si>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</si>
  <si>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</si>
  <si>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</si>
  <si>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</si>
  <si>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</si>
  <si>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</si>
  <si>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</si>
  <si>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</si>
  <si>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</si>
  <si>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</si>
  <si>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</si>
  <si>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</si>
  <si>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</si>
  <si>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</si>
  <si>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</si>
  <si>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</si>
  <si>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</si>
  <si>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</si>
  <si>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</si>
  <si>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</si>
  <si>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</si>
  <si>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</si>
  <si>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</si>
  <si>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</si>
  <si>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</si>
  <si>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</si>
  <si>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</si>
  <si>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</si>
  <si>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</si>
  <si>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</si>
  <si>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</si>
  <si>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</si>
  <si>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</si>
  <si>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</si>
  <si>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</si>
  <si>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</si>
  <si>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</si>
  <si>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</si>
  <si>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</si>
  <si>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</si>
  <si>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</si>
  <si>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</si>
  <si>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</si>
  <si>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</si>
  <si>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</si>
  <si>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</si>
  <si>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</si>
  <si>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</si>
  <si>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</si>
  <si>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</si>
  <si>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</si>
  <si>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</si>
  <si>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</si>
  <si>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</si>
  <si>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</si>
  <si>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</si>
  <si>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</si>
  <si>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</si>
  <si>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</si>
  <si>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</si>
  <si>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</si>
  <si>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</si>
  <si>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</si>
  <si>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</si>
  <si>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</si>
  <si>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</si>
  <si>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</si>
  <si>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</si>
  <si>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</si>
  <si>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</si>
  <si>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</si>
  <si>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</si>
  <si>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</si>
  <si>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</si>
  <si>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</si>
  <si>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</si>
  <si>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</si>
  <si>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</si>
  <si>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</si>
  <si>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</si>
  <si>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</si>
  <si>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</si>
  <si>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</si>
  <si>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</si>
  <si>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</si>
  <si>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</si>
  <si>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</si>
  <si>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</si>
  <si>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</si>
  <si>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</si>
  <si>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</si>
  <si>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</si>
  <si>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</si>
  <si>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</si>
  <si>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</si>
  <si>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</si>
  <si>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</si>
  <si>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</si>
  <si>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</si>
  <si>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</si>
  <si>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</si>
  <si>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</si>
  <si>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</si>
  <si>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</si>
  <si>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</si>
  <si>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</si>
  <si>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</si>
  <si>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</si>
  <si>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</si>
  <si>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</si>
  <si>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</si>
  <si>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</si>
  <si>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</si>
  <si>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</si>
  <si>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</si>
  <si>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</si>
  <si>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</si>
  <si>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</si>
  <si>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</si>
  <si>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</si>
  <si>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</si>
  <si>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</si>
  <si>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</si>
  <si>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</si>
  <si>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</si>
  <si>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</si>
  <si>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</si>
  <si>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</si>
  <si>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</si>
  <si>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</si>
  <si>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</si>
  <si>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</si>
  <si>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</si>
  <si>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</si>
  <si>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</si>
  <si>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</si>
  <si>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</si>
  <si>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</si>
  <si>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</si>
  <si>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</si>
  <si>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</si>
  <si>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</si>
  <si>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</si>
  <si>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</si>
  <si>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</si>
  <si>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</si>
  <si>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</si>
  <si>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</si>
  <si>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</si>
  <si>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</si>
  <si>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</si>
  <si>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</si>
  <si>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</si>
  <si>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</si>
  <si>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</si>
  <si>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</si>
  <si>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</si>
  <si>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</si>
  <si>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</si>
  <si>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</si>
  <si>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</si>
  <si>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</si>
  <si>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</si>
  <si>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</si>
  <si>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</si>
  <si>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</si>
  <si>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1.Артескос 98  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</si>
  <si>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</si>
  <si>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</si>
  <si>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</si>
  <si>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</si>
  <si>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</si>
  <si>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</si>
  <si>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</si>
  <si>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01.01.2012- 30.06.2012</t>
  </si>
  <si>
    <t xml:space="preserve">Вид на отчета: консолидиран </t>
  </si>
  <si>
    <t>Дата на съставяне: 28.08.2012г.</t>
  </si>
  <si>
    <t>консолидиран</t>
  </si>
  <si>
    <t xml:space="preserve">Дата на съставяне: 28.08.2012г.                           </t>
  </si>
  <si>
    <t xml:space="preserve">Дата  на съставяне: 28.08.2012г.                                                                                                        </t>
  </si>
  <si>
    <t>28.08.2012г.</t>
  </si>
  <si>
    <t>Дата на съставяне28.08.2012г.</t>
  </si>
  <si>
    <t>Дата на съставяне:28.08.2012г.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</si>
</sst>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7">
      <selection activeCell="A98" sqref="A9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856</v>
      </c>
      <c r="F3" s="216" t="s">
        <v>2</v>
      </c>
      <c r="G3" s="171"/>
      <c r="H3" s="459">
        <v>175443402</v>
      </c>
    </row>
    <row r="4" spans="1:8" ht="15">
      <c r="A4" s="574" t="s">
        <v>866</v>
      </c>
      <c r="B4" s="580"/>
      <c r="C4" s="580"/>
      <c r="D4" s="580"/>
      <c r="E4" s="460" t="s">
        <v>868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865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20004</v>
      </c>
      <c r="D11" s="150">
        <v>24865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2135</v>
      </c>
      <c r="D12" s="150">
        <v>5032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473</v>
      </c>
      <c r="D13" s="150">
        <v>944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455</v>
      </c>
      <c r="D14" s="150">
        <v>545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364</v>
      </c>
      <c r="D15" s="150">
        <v>696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444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34</v>
      </c>
      <c r="D18" s="150">
        <v>64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23465</v>
      </c>
      <c r="D19" s="154">
        <f>SUM(D11:D18)</f>
        <v>32590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210</v>
      </c>
      <c r="D20" s="150">
        <v>218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1</v>
      </c>
      <c r="D24" s="150">
        <v>1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1</v>
      </c>
      <c r="D26" s="150">
        <v>1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2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-131986</v>
      </c>
      <c r="H27" s="153">
        <f>SUM(H28:H30)</f>
        <v>-50869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-131986</v>
      </c>
      <c r="H29" s="315">
        <v>-50869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-6837</v>
      </c>
      <c r="H32" s="315">
        <v>-88528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-138823</v>
      </c>
      <c r="H33" s="153">
        <f>H27+H31+H32</f>
        <v>-139397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760</v>
      </c>
      <c r="D34" s="154">
        <f>SUM(D35:D38)</f>
        <v>771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-70388</v>
      </c>
      <c r="H36" s="153">
        <f>H25+H17+H33</f>
        <v>-70962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760</v>
      </c>
      <c r="D37" s="150">
        <v>771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1591</v>
      </c>
      <c r="H39" s="157">
        <v>-11437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>
        <v>5</v>
      </c>
      <c r="D44" s="150">
        <v>5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765</v>
      </c>
      <c r="D45" s="154">
        <f>D34+D39+D44</f>
        <v>776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>
        <v>71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71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>
        <v>210</v>
      </c>
    </row>
    <row r="54" spans="1:8" ht="15">
      <c r="A54" s="234" t="s">
        <v>165</v>
      </c>
      <c r="B54" s="248" t="s">
        <v>166</v>
      </c>
      <c r="C54" s="150">
        <v>338</v>
      </c>
      <c r="D54" s="150">
        <v>338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24780</v>
      </c>
      <c r="D55" s="154">
        <f>D19+D20+D21+D27+D32+D45+D51+D53+D54</f>
        <v>33924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281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756</v>
      </c>
      <c r="D58" s="150">
        <v>2397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69205</v>
      </c>
      <c r="H59" s="151">
        <v>93781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>
        <v>448</v>
      </c>
      <c r="H60" s="151">
        <v>1056</v>
      </c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24375</v>
      </c>
      <c r="H61" s="153">
        <f>SUM(H62:H68)</f>
        <v>25124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6708</v>
      </c>
      <c r="H62" s="151">
        <v>12681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9421</v>
      </c>
      <c r="H63" s="151">
        <v>1860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756</v>
      </c>
      <c r="D64" s="154">
        <f>SUM(D58:D63)</f>
        <v>2397</v>
      </c>
      <c r="E64" s="236" t="s">
        <v>199</v>
      </c>
      <c r="F64" s="241" t="s">
        <v>200</v>
      </c>
      <c r="G64" s="151">
        <v>4079</v>
      </c>
      <c r="H64" s="151">
        <v>3729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129</v>
      </c>
      <c r="H65" s="151">
        <v>584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1620</v>
      </c>
      <c r="H66" s="151">
        <v>1722</v>
      </c>
    </row>
    <row r="67" spans="1:8" ht="15">
      <c r="A67" s="234" t="s">
        <v>206</v>
      </c>
      <c r="B67" s="240" t="s">
        <v>207</v>
      </c>
      <c r="C67" s="150">
        <v>26</v>
      </c>
      <c r="D67" s="150">
        <v>105</v>
      </c>
      <c r="E67" s="236" t="s">
        <v>208</v>
      </c>
      <c r="F67" s="241" t="s">
        <v>209</v>
      </c>
      <c r="G67" s="151">
        <v>628</v>
      </c>
      <c r="H67" s="151">
        <v>1314</v>
      </c>
    </row>
    <row r="68" spans="1:8" ht="15">
      <c r="A68" s="234" t="s">
        <v>210</v>
      </c>
      <c r="B68" s="240" t="s">
        <v>211</v>
      </c>
      <c r="C68" s="150">
        <v>306</v>
      </c>
      <c r="D68" s="150">
        <v>2071</v>
      </c>
      <c r="E68" s="236" t="s">
        <v>212</v>
      </c>
      <c r="F68" s="241" t="s">
        <v>213</v>
      </c>
      <c r="G68" s="151">
        <v>1790</v>
      </c>
      <c r="H68" s="151">
        <v>3234</v>
      </c>
    </row>
    <row r="69" spans="1:8" ht="15">
      <c r="A69" s="234" t="s">
        <v>214</v>
      </c>
      <c r="B69" s="240" t="s">
        <v>215</v>
      </c>
      <c r="C69" s="150">
        <v>36</v>
      </c>
      <c r="D69" s="150">
        <v>53</v>
      </c>
      <c r="E69" s="250" t="s">
        <v>77</v>
      </c>
      <c r="F69" s="241" t="s">
        <v>216</v>
      </c>
      <c r="G69" s="151">
        <v>2909</v>
      </c>
      <c r="H69" s="151">
        <v>2621</v>
      </c>
    </row>
    <row r="70" spans="1:8" ht="15">
      <c r="A70" s="234" t="s">
        <v>217</v>
      </c>
      <c r="B70" s="240" t="s">
        <v>218</v>
      </c>
      <c r="C70" s="150">
        <v>1522</v>
      </c>
      <c r="D70" s="150">
        <v>1115</v>
      </c>
      <c r="E70" s="236" t="s">
        <v>219</v>
      </c>
      <c r="F70" s="241" t="s">
        <v>220</v>
      </c>
      <c r="G70" s="151">
        <v>48</v>
      </c>
      <c r="H70" s="151">
        <v>48</v>
      </c>
    </row>
    <row r="71" spans="1:18" ht="15">
      <c r="A71" s="234" t="s">
        <v>221</v>
      </c>
      <c r="B71" s="240" t="s">
        <v>222</v>
      </c>
      <c r="C71" s="150">
        <v>14</v>
      </c>
      <c r="D71" s="150">
        <v>14</v>
      </c>
      <c r="E71" s="252" t="s">
        <v>45</v>
      </c>
      <c r="F71" s="272" t="s">
        <v>223</v>
      </c>
      <c r="G71" s="160">
        <f>G59+G60+G61+G69+G70</f>
        <v>96985</v>
      </c>
      <c r="H71" s="160">
        <f>H59+H60+H61+H69+H70</f>
        <v>122630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25</v>
      </c>
      <c r="D72" s="150">
        <v>38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66</v>
      </c>
      <c r="D74" s="150">
        <v>83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1995</v>
      </c>
      <c r="D75" s="154">
        <f>SUM(D67:D74)</f>
        <v>3479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96985</v>
      </c>
      <c r="H79" s="161">
        <f>H71+H74+H75+H76</f>
        <v>122630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627</v>
      </c>
      <c r="D87" s="150">
        <v>634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23</v>
      </c>
      <c r="D88" s="150">
        <v>64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3</v>
      </c>
      <c r="D89" s="150">
        <v>10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>
        <v>4</v>
      </c>
      <c r="D90" s="150">
        <v>4</v>
      </c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657</v>
      </c>
      <c r="D91" s="154">
        <f>SUM(D87:D90)</f>
        <v>712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3408</v>
      </c>
      <c r="D93" s="154">
        <f>D64+D75+D84+D91+D92</f>
        <v>6588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28188</v>
      </c>
      <c r="D94" s="163">
        <f>D93+D55</f>
        <v>40512</v>
      </c>
      <c r="E94" s="447" t="s">
        <v>269</v>
      </c>
      <c r="F94" s="288" t="s">
        <v>270</v>
      </c>
      <c r="G94" s="164">
        <f>G36+G39+G55+G79</f>
        <v>28188</v>
      </c>
      <c r="H94" s="164">
        <f>H36+H39+H55+H79</f>
        <v>40512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862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78" t="s">
        <v>863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860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A48" sqref="A4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 Железопътна Инфраструктура Холдингово Дружество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01.01.2012- 30.06.2012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14</v>
      </c>
      <c r="D9" s="45">
        <v>1749</v>
      </c>
      <c r="E9" s="297" t="s">
        <v>283</v>
      </c>
      <c r="F9" s="546" t="s">
        <v>284</v>
      </c>
      <c r="G9" s="547"/>
      <c r="H9" s="547">
        <v>410</v>
      </c>
    </row>
    <row r="10" spans="1:8" ht="12">
      <c r="A10" s="297" t="s">
        <v>285</v>
      </c>
      <c r="B10" s="298" t="s">
        <v>286</v>
      </c>
      <c r="C10" s="45">
        <v>446</v>
      </c>
      <c r="D10" s="45">
        <v>850</v>
      </c>
      <c r="E10" s="297" t="s">
        <v>287</v>
      </c>
      <c r="F10" s="546" t="s">
        <v>288</v>
      </c>
      <c r="G10" s="547"/>
      <c r="H10" s="547">
        <v>4</v>
      </c>
    </row>
    <row r="11" spans="1:8" ht="12">
      <c r="A11" s="297" t="s">
        <v>289</v>
      </c>
      <c r="B11" s="298" t="s">
        <v>290</v>
      </c>
      <c r="C11" s="45">
        <v>265</v>
      </c>
      <c r="D11" s="45">
        <v>642</v>
      </c>
      <c r="E11" s="299" t="s">
        <v>291</v>
      </c>
      <c r="F11" s="546" t="s">
        <v>292</v>
      </c>
      <c r="G11" s="547">
        <v>130</v>
      </c>
      <c r="H11" s="547">
        <v>2398</v>
      </c>
    </row>
    <row r="12" spans="1:8" ht="12">
      <c r="A12" s="297" t="s">
        <v>293</v>
      </c>
      <c r="B12" s="298" t="s">
        <v>294</v>
      </c>
      <c r="C12" s="45">
        <v>220</v>
      </c>
      <c r="D12" s="45">
        <v>1863</v>
      </c>
      <c r="E12" s="299" t="s">
        <v>77</v>
      </c>
      <c r="F12" s="546" t="s">
        <v>295</v>
      </c>
      <c r="G12" s="547">
        <v>185</v>
      </c>
      <c r="H12" s="547">
        <v>1398</v>
      </c>
    </row>
    <row r="13" spans="1:18" ht="12">
      <c r="A13" s="297" t="s">
        <v>296</v>
      </c>
      <c r="B13" s="298" t="s">
        <v>297</v>
      </c>
      <c r="C13" s="45">
        <v>23</v>
      </c>
      <c r="D13" s="45">
        <v>295</v>
      </c>
      <c r="E13" s="300" t="s">
        <v>50</v>
      </c>
      <c r="F13" s="548" t="s">
        <v>298</v>
      </c>
      <c r="G13" s="545">
        <f>SUM(G9:G12)</f>
        <v>315</v>
      </c>
      <c r="H13" s="545">
        <f>SUM(H9:H12)</f>
        <v>4210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169</v>
      </c>
      <c r="D14" s="45">
        <v>829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-388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3713</v>
      </c>
      <c r="D16" s="46">
        <v>1934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3612</v>
      </c>
      <c r="D17" s="47">
        <v>155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4850</v>
      </c>
      <c r="D19" s="48">
        <f>SUM(D9:D15)+D16</f>
        <v>7774</v>
      </c>
      <c r="E19" s="303" t="s">
        <v>315</v>
      </c>
      <c r="F19" s="549" t="s">
        <v>316</v>
      </c>
      <c r="G19" s="547">
        <v>336</v>
      </c>
      <c r="H19" s="547">
        <v>16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3473</v>
      </c>
      <c r="D22" s="45">
        <v>2996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336</v>
      </c>
      <c r="H24" s="545">
        <f>SUM(H19:H23)</f>
        <v>16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3473</v>
      </c>
      <c r="D26" s="48">
        <f>SUM(D22:D25)</f>
        <v>2996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8323</v>
      </c>
      <c r="D28" s="49">
        <f>D26+D19</f>
        <v>10770</v>
      </c>
      <c r="E28" s="126" t="s">
        <v>337</v>
      </c>
      <c r="F28" s="551" t="s">
        <v>338</v>
      </c>
      <c r="G28" s="545">
        <f>G13+G15+G24</f>
        <v>651</v>
      </c>
      <c r="H28" s="545">
        <f>H13+H15+H24</f>
        <v>4226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7672</v>
      </c>
      <c r="H30" s="52">
        <f>IF((D28-H28)&gt;0,D28-H28,0)</f>
        <v>6544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4</v>
      </c>
      <c r="D31" s="45">
        <v>39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8319</v>
      </c>
      <c r="D33" s="48">
        <f>D28-D31+D32</f>
        <v>10731</v>
      </c>
      <c r="E33" s="126" t="s">
        <v>351</v>
      </c>
      <c r="F33" s="551" t="s">
        <v>352</v>
      </c>
      <c r="G33" s="52">
        <f>G32-G31+G28</f>
        <v>651</v>
      </c>
      <c r="H33" s="52">
        <f>H32-H31+H28</f>
        <v>4226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7668</v>
      </c>
      <c r="H34" s="545">
        <f>IF((D33-H33)&gt;0,D33-H33,0)</f>
        <v>6505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39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>
        <v>39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7668</v>
      </c>
      <c r="H39" s="556">
        <f>IF(H34&gt;0,IF(D35+H34&lt;0,0,D35+H34),IF(D34-D35&lt;0,D35-D34,0))</f>
        <v>6544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831</v>
      </c>
      <c r="H40" s="547">
        <v>438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6837</v>
      </c>
      <c r="H41" s="51">
        <f>IF(D39=0,IF(H39-H40&gt;0,H39-H40+D40,0),IF(D39-D40&lt;0,D40-D39+H40,0))</f>
        <v>6106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8319</v>
      </c>
      <c r="D42" s="52">
        <f>D33+D35+D39</f>
        <v>10770</v>
      </c>
      <c r="E42" s="127" t="s">
        <v>378</v>
      </c>
      <c r="F42" s="128" t="s">
        <v>379</v>
      </c>
      <c r="G42" s="52">
        <f>G39+G33</f>
        <v>8319</v>
      </c>
      <c r="H42" s="52">
        <f>H39+H33</f>
        <v>10770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871</v>
      </c>
      <c r="C48" s="425" t="s">
        <v>815</v>
      </c>
      <c r="D48" s="581" t="s">
        <v>864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861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B32" sqref="B32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 Железопътна Инфраструктура Холдингово Дружество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01.01.2012- 30.06.2012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139</v>
      </c>
      <c r="D10" s="53">
        <v>1858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-146</v>
      </c>
      <c r="D11" s="53">
        <v>-1176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-227</v>
      </c>
      <c r="D13" s="53">
        <v>-758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-4</v>
      </c>
      <c r="D14" s="53">
        <v>-190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-3</v>
      </c>
      <c r="D15" s="53">
        <v>-3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>
        <v>-1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-4</v>
      </c>
      <c r="D19" s="53">
        <v>-29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-245</v>
      </c>
      <c r="D20" s="54">
        <f>SUM(D10:D19)</f>
        <v>-299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>
        <v>-3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1852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3</v>
      </c>
      <c r="D24" s="53">
        <v>22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-1453</v>
      </c>
      <c r="D25" s="53">
        <v>-4156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4</v>
      </c>
      <c r="D26" s="53">
        <v>4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479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-1446</v>
      </c>
      <c r="D32" s="54">
        <f>SUM(D22:D31)</f>
        <v>-1802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1686</v>
      </c>
      <c r="D36" s="53">
        <v>2792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-14</v>
      </c>
      <c r="D37" s="53">
        <v>-174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>
        <v>-22</v>
      </c>
      <c r="E38" s="129"/>
      <c r="F38" s="129"/>
    </row>
    <row r="39" spans="1:6" ht="12">
      <c r="A39" s="331" t="s">
        <v>439</v>
      </c>
      <c r="B39" s="332" t="s">
        <v>440</v>
      </c>
      <c r="C39" s="53">
        <v>-2</v>
      </c>
      <c r="D39" s="53">
        <v>-127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-26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1644</v>
      </c>
      <c r="D42" s="54">
        <f>SUM(D34:D41)</f>
        <v>2469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-47</v>
      </c>
      <c r="D43" s="54">
        <f>D42+D32+D20</f>
        <v>368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704</v>
      </c>
      <c r="D44" s="131">
        <v>453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657</v>
      </c>
      <c r="D45" s="54">
        <f>D44+D43</f>
        <v>821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863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860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8" sqref="A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 Железопътна Инфраструктура Холдингово Дружество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01.01.2012- 30.06.2012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-139397</v>
      </c>
      <c r="K11" s="59"/>
      <c r="L11" s="343">
        <f>SUM(C11:K11)</f>
        <v>-70962</v>
      </c>
      <c r="M11" s="57">
        <f>'справка №1-БАЛАНС'!H39</f>
        <v>-11437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-139397</v>
      </c>
      <c r="K15" s="60">
        <f t="shared" si="2"/>
        <v>0</v>
      </c>
      <c r="L15" s="343">
        <f t="shared" si="1"/>
        <v>-70962</v>
      </c>
      <c r="M15" s="60">
        <f t="shared" si="2"/>
        <v>-11437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-6837</v>
      </c>
      <c r="K16" s="59"/>
      <c r="L16" s="343">
        <f t="shared" si="1"/>
        <v>-6837</v>
      </c>
      <c r="M16" s="59">
        <v>-831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>
        <v>7411</v>
      </c>
      <c r="K28" s="59"/>
      <c r="L28" s="343">
        <f t="shared" si="1"/>
        <v>7411</v>
      </c>
      <c r="M28" s="59">
        <v>13859</v>
      </c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-138823</v>
      </c>
      <c r="K29" s="58">
        <f t="shared" si="6"/>
        <v>0</v>
      </c>
      <c r="L29" s="343">
        <f t="shared" si="1"/>
        <v>-70388</v>
      </c>
      <c r="M29" s="58">
        <f t="shared" si="6"/>
        <v>1591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-138823</v>
      </c>
      <c r="K32" s="58">
        <f t="shared" si="7"/>
        <v>0</v>
      </c>
      <c r="L32" s="343">
        <f t="shared" si="1"/>
        <v>-70388</v>
      </c>
      <c r="M32" s="58">
        <f>M29+M30+M31</f>
        <v>1591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870</v>
      </c>
      <c r="B38" s="573" t="s">
        <v>863</v>
      </c>
      <c r="C38" s="573"/>
      <c r="D38" s="535"/>
      <c r="E38" s="535"/>
      <c r="F38" s="588"/>
      <c r="G38" s="588"/>
      <c r="H38" s="588"/>
      <c r="I38" s="588"/>
      <c r="J38" s="15" t="s">
        <v>858</v>
      </c>
      <c r="K38" s="15"/>
      <c r="L38" s="588" t="s">
        <v>861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D27" sqref="D2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 Железопътна Инфраструктура Холдингово Дружество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01.01.2012- 30.06.2012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6" t="s">
        <v>526</v>
      </c>
      <c r="R5" s="596" t="s">
        <v>527</v>
      </c>
    </row>
    <row r="6" spans="1:18" s="99" customFormat="1" ht="48">
      <c r="A6" s="607"/>
      <c r="B6" s="608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7"/>
      <c r="R6" s="59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24865</v>
      </c>
      <c r="E9" s="188"/>
      <c r="F9" s="188">
        <v>4861</v>
      </c>
      <c r="G9" s="73">
        <f>D9+E9-F9</f>
        <v>20004</v>
      </c>
      <c r="H9" s="64"/>
      <c r="I9" s="64"/>
      <c r="J9" s="73">
        <f>G9+H9-I9</f>
        <v>20004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20004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8277</v>
      </c>
      <c r="E10" s="188"/>
      <c r="F10" s="188">
        <v>4329</v>
      </c>
      <c r="G10" s="73">
        <f aca="true" t="shared" si="2" ref="G10:G39">D10+E10-F10</f>
        <v>3948</v>
      </c>
      <c r="H10" s="64"/>
      <c r="I10" s="64"/>
      <c r="J10" s="73">
        <f aca="true" t="shared" si="3" ref="J10:J39">G10+H10-I10</f>
        <v>3948</v>
      </c>
      <c r="K10" s="64">
        <v>3245</v>
      </c>
      <c r="L10" s="64">
        <v>79</v>
      </c>
      <c r="M10" s="64">
        <v>1511</v>
      </c>
      <c r="N10" s="73">
        <f aca="true" t="shared" si="4" ref="N10:N39">K10+L10-M10</f>
        <v>1813</v>
      </c>
      <c r="O10" s="64"/>
      <c r="P10" s="64"/>
      <c r="Q10" s="73">
        <f t="shared" si="0"/>
        <v>1813</v>
      </c>
      <c r="R10" s="73">
        <f t="shared" si="1"/>
        <v>2135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8935</v>
      </c>
      <c r="E11" s="188"/>
      <c r="F11" s="188">
        <v>4593</v>
      </c>
      <c r="G11" s="73">
        <f t="shared" si="2"/>
        <v>4342</v>
      </c>
      <c r="H11" s="64"/>
      <c r="I11" s="64"/>
      <c r="J11" s="73">
        <f t="shared" si="3"/>
        <v>4342</v>
      </c>
      <c r="K11" s="64">
        <v>7991</v>
      </c>
      <c r="L11" s="64">
        <v>95</v>
      </c>
      <c r="M11" s="64">
        <v>4217</v>
      </c>
      <c r="N11" s="73">
        <f t="shared" si="4"/>
        <v>3869</v>
      </c>
      <c r="O11" s="64"/>
      <c r="P11" s="64"/>
      <c r="Q11" s="73">
        <f t="shared" si="0"/>
        <v>3869</v>
      </c>
      <c r="R11" s="73">
        <f t="shared" si="1"/>
        <v>473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1094</v>
      </c>
      <c r="E12" s="188"/>
      <c r="F12" s="188">
        <v>293</v>
      </c>
      <c r="G12" s="73">
        <f t="shared" si="2"/>
        <v>801</v>
      </c>
      <c r="H12" s="64"/>
      <c r="I12" s="64"/>
      <c r="J12" s="73">
        <f t="shared" si="3"/>
        <v>801</v>
      </c>
      <c r="K12" s="64">
        <v>549</v>
      </c>
      <c r="L12" s="64">
        <v>10</v>
      </c>
      <c r="M12" s="64">
        <v>213</v>
      </c>
      <c r="N12" s="73">
        <f t="shared" si="4"/>
        <v>346</v>
      </c>
      <c r="O12" s="64"/>
      <c r="P12" s="64"/>
      <c r="Q12" s="73">
        <f t="shared" si="0"/>
        <v>346</v>
      </c>
      <c r="R12" s="73">
        <f t="shared" si="1"/>
        <v>455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2237</v>
      </c>
      <c r="E13" s="188"/>
      <c r="F13" s="188">
        <v>888</v>
      </c>
      <c r="G13" s="73">
        <f t="shared" si="2"/>
        <v>1349</v>
      </c>
      <c r="H13" s="64"/>
      <c r="I13" s="64"/>
      <c r="J13" s="73">
        <f t="shared" si="3"/>
        <v>1349</v>
      </c>
      <c r="K13" s="64">
        <v>1541</v>
      </c>
      <c r="L13" s="64">
        <v>66</v>
      </c>
      <c r="M13" s="64">
        <v>622</v>
      </c>
      <c r="N13" s="73">
        <f t="shared" si="4"/>
        <v>985</v>
      </c>
      <c r="O13" s="64"/>
      <c r="P13" s="64"/>
      <c r="Q13" s="73">
        <f t="shared" si="0"/>
        <v>985</v>
      </c>
      <c r="R13" s="73">
        <f t="shared" si="1"/>
        <v>364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444</v>
      </c>
      <c r="E15" s="455"/>
      <c r="F15" s="455">
        <v>444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195</v>
      </c>
      <c r="E16" s="188"/>
      <c r="F16" s="188">
        <v>76</v>
      </c>
      <c r="G16" s="73">
        <f t="shared" si="2"/>
        <v>119</v>
      </c>
      <c r="H16" s="64"/>
      <c r="I16" s="64"/>
      <c r="J16" s="73">
        <f t="shared" si="3"/>
        <v>119</v>
      </c>
      <c r="K16" s="64">
        <v>131</v>
      </c>
      <c r="L16" s="64">
        <v>7</v>
      </c>
      <c r="M16" s="64">
        <v>53</v>
      </c>
      <c r="N16" s="73">
        <f t="shared" si="4"/>
        <v>85</v>
      </c>
      <c r="O16" s="64"/>
      <c r="P16" s="64"/>
      <c r="Q16" s="73">
        <f aca="true" t="shared" si="5" ref="Q16:Q25">N16+O16-P16</f>
        <v>85</v>
      </c>
      <c r="R16" s="73">
        <f aca="true" t="shared" si="6" ref="R16:R25">J16-Q16</f>
        <v>34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46047</v>
      </c>
      <c r="E17" s="193">
        <f>SUM(E9:E16)</f>
        <v>0</v>
      </c>
      <c r="F17" s="193">
        <f>SUM(F9:F16)</f>
        <v>15484</v>
      </c>
      <c r="G17" s="73">
        <f t="shared" si="2"/>
        <v>30563</v>
      </c>
      <c r="H17" s="74">
        <f>SUM(H9:H16)</f>
        <v>0</v>
      </c>
      <c r="I17" s="74">
        <f>SUM(I9:I16)</f>
        <v>0</v>
      </c>
      <c r="J17" s="73">
        <f t="shared" si="3"/>
        <v>30563</v>
      </c>
      <c r="K17" s="74">
        <f>SUM(K9:K16)</f>
        <v>13457</v>
      </c>
      <c r="L17" s="74">
        <f>SUM(L9:L16)</f>
        <v>257</v>
      </c>
      <c r="M17" s="74">
        <f>SUM(M9:M16)</f>
        <v>6616</v>
      </c>
      <c r="N17" s="73">
        <f t="shared" si="4"/>
        <v>7098</v>
      </c>
      <c r="O17" s="74">
        <f>SUM(O9:O16)</f>
        <v>0</v>
      </c>
      <c r="P17" s="74">
        <f>SUM(P9:P16)</f>
        <v>0</v>
      </c>
      <c r="Q17" s="73">
        <f t="shared" si="5"/>
        <v>7098</v>
      </c>
      <c r="R17" s="73">
        <f t="shared" si="6"/>
        <v>23465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408</v>
      </c>
      <c r="E18" s="186"/>
      <c r="F18" s="186"/>
      <c r="G18" s="73">
        <f t="shared" si="2"/>
        <v>408</v>
      </c>
      <c r="H18" s="62"/>
      <c r="I18" s="62"/>
      <c r="J18" s="73">
        <f t="shared" si="3"/>
        <v>408</v>
      </c>
      <c r="K18" s="62">
        <v>190</v>
      </c>
      <c r="L18" s="62">
        <v>8</v>
      </c>
      <c r="M18" s="62"/>
      <c r="N18" s="73">
        <f t="shared" si="4"/>
        <v>198</v>
      </c>
      <c r="O18" s="62"/>
      <c r="P18" s="62"/>
      <c r="Q18" s="73">
        <f t="shared" si="5"/>
        <v>198</v>
      </c>
      <c r="R18" s="73">
        <f t="shared" si="6"/>
        <v>210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>
        <v>2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2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771</v>
      </c>
      <c r="E27" s="191">
        <f aca="true" t="shared" si="8" ref="E27:P27">SUM(E28:E31)</f>
        <v>0</v>
      </c>
      <c r="F27" s="191">
        <f t="shared" si="8"/>
        <v>11</v>
      </c>
      <c r="G27" s="70">
        <f t="shared" si="2"/>
        <v>760</v>
      </c>
      <c r="H27" s="69">
        <f t="shared" si="8"/>
        <v>0</v>
      </c>
      <c r="I27" s="69">
        <f t="shared" si="8"/>
        <v>0</v>
      </c>
      <c r="J27" s="70">
        <f t="shared" si="3"/>
        <v>760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760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771</v>
      </c>
      <c r="E30" s="188"/>
      <c r="F30" s="188">
        <v>11</v>
      </c>
      <c r="G30" s="73">
        <f t="shared" si="2"/>
        <v>760</v>
      </c>
      <c r="H30" s="71"/>
      <c r="I30" s="71"/>
      <c r="J30" s="73">
        <f t="shared" si="3"/>
        <v>760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760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771</v>
      </c>
      <c r="E38" s="193">
        <f aca="true" t="shared" si="12" ref="E38:P38">E27+E32+E37</f>
        <v>0</v>
      </c>
      <c r="F38" s="193">
        <f t="shared" si="12"/>
        <v>11</v>
      </c>
      <c r="G38" s="73">
        <f t="shared" si="2"/>
        <v>760</v>
      </c>
      <c r="H38" s="74">
        <f t="shared" si="12"/>
        <v>0</v>
      </c>
      <c r="I38" s="74">
        <f t="shared" si="12"/>
        <v>0</v>
      </c>
      <c r="J38" s="73">
        <f t="shared" si="3"/>
        <v>760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760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47228</v>
      </c>
      <c r="E40" s="436">
        <f>E17+E18+E19+E25+E38+E39</f>
        <v>0</v>
      </c>
      <c r="F40" s="436">
        <f aca="true" t="shared" si="13" ref="F40:R40">F17+F18+F19+F25+F38+F39</f>
        <v>15495</v>
      </c>
      <c r="G40" s="436">
        <f t="shared" si="13"/>
        <v>31733</v>
      </c>
      <c r="H40" s="436">
        <f t="shared" si="13"/>
        <v>0</v>
      </c>
      <c r="I40" s="436">
        <f t="shared" si="13"/>
        <v>0</v>
      </c>
      <c r="J40" s="436">
        <f t="shared" si="13"/>
        <v>31733</v>
      </c>
      <c r="K40" s="436">
        <f t="shared" si="13"/>
        <v>13649</v>
      </c>
      <c r="L40" s="436">
        <f t="shared" si="13"/>
        <v>265</v>
      </c>
      <c r="M40" s="436">
        <f t="shared" si="13"/>
        <v>6618</v>
      </c>
      <c r="N40" s="436">
        <f t="shared" si="13"/>
        <v>7296</v>
      </c>
      <c r="O40" s="436">
        <f t="shared" si="13"/>
        <v>0</v>
      </c>
      <c r="P40" s="436">
        <f t="shared" si="13"/>
        <v>0</v>
      </c>
      <c r="Q40" s="436">
        <f t="shared" si="13"/>
        <v>7296</v>
      </c>
      <c r="R40" s="436">
        <f t="shared" si="13"/>
        <v>24437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873</v>
      </c>
      <c r="C44" s="353"/>
      <c r="D44" s="354"/>
      <c r="E44" s="354"/>
      <c r="F44" s="354"/>
      <c r="G44" s="350"/>
      <c r="H44" s="594" t="s">
        <v>863</v>
      </c>
      <c r="I44" s="595"/>
      <c r="J44" s="595"/>
      <c r="K44" s="595"/>
      <c r="L44" s="594"/>
      <c r="M44" s="595"/>
      <c r="N44" s="595"/>
      <c r="O44" s="594" t="s">
        <v>859</v>
      </c>
      <c r="P44" s="595"/>
      <c r="Q44" s="595"/>
      <c r="R44" s="59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E110" sqref="E11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 Железопътна Инфраструктура Холдингово Дружество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01.01.2012- 30.06.2012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5</v>
      </c>
      <c r="D16" s="118">
        <f>+D17+D18</f>
        <v>0</v>
      </c>
      <c r="E16" s="119">
        <f t="shared" si="0"/>
        <v>5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5</v>
      </c>
      <c r="D18" s="107"/>
      <c r="E18" s="119">
        <f t="shared" si="0"/>
        <v>5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5</v>
      </c>
      <c r="D19" s="103">
        <f>D11+D15+D16</f>
        <v>0</v>
      </c>
      <c r="E19" s="117">
        <f>E11+E15+E16</f>
        <v>5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338</v>
      </c>
      <c r="D21" s="107"/>
      <c r="E21" s="119">
        <f t="shared" si="0"/>
        <v>338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332</v>
      </c>
      <c r="D24" s="118">
        <f>SUM(D25:D27)</f>
        <v>0</v>
      </c>
      <c r="E24" s="119">
        <f>SUM(E25:E27)</f>
        <v>332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26</v>
      </c>
      <c r="D25" s="107"/>
      <c r="E25" s="119">
        <f>C25-D25</f>
        <v>26</v>
      </c>
      <c r="F25" s="105"/>
    </row>
    <row r="26" spans="1:6" ht="12">
      <c r="A26" s="394" t="s">
        <v>640</v>
      </c>
      <c r="B26" s="395" t="s">
        <v>641</v>
      </c>
      <c r="C26" s="107">
        <v>306</v>
      </c>
      <c r="D26" s="107"/>
      <c r="E26" s="119">
        <f t="shared" si="0"/>
        <v>306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36</v>
      </c>
      <c r="D29" s="107"/>
      <c r="E29" s="119">
        <f t="shared" si="0"/>
        <v>36</v>
      </c>
      <c r="F29" s="105"/>
    </row>
    <row r="30" spans="1:6" ht="12">
      <c r="A30" s="394" t="s">
        <v>648</v>
      </c>
      <c r="B30" s="395" t="s">
        <v>649</v>
      </c>
      <c r="C30" s="107">
        <v>1522</v>
      </c>
      <c r="D30" s="107"/>
      <c r="E30" s="119">
        <f t="shared" si="0"/>
        <v>1522</v>
      </c>
      <c r="F30" s="105"/>
    </row>
    <row r="31" spans="1:6" ht="12">
      <c r="A31" s="394" t="s">
        <v>650</v>
      </c>
      <c r="B31" s="395" t="s">
        <v>651</v>
      </c>
      <c r="C31" s="107">
        <v>14</v>
      </c>
      <c r="D31" s="107"/>
      <c r="E31" s="119">
        <f t="shared" si="0"/>
        <v>14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25</v>
      </c>
      <c r="D33" s="104">
        <f>SUM(D34:D37)</f>
        <v>0</v>
      </c>
      <c r="E33" s="120">
        <f>SUM(E34:E37)</f>
        <v>25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>
        <v>25</v>
      </c>
      <c r="D34" s="107"/>
      <c r="E34" s="119">
        <f t="shared" si="0"/>
        <v>25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66</v>
      </c>
      <c r="D38" s="104">
        <f>SUM(D39:D42)</f>
        <v>0</v>
      </c>
      <c r="E38" s="120">
        <f>SUM(E39:E42)</f>
        <v>66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66</v>
      </c>
      <c r="D42" s="107"/>
      <c r="E42" s="119">
        <f t="shared" si="0"/>
        <v>66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1995</v>
      </c>
      <c r="D43" s="103">
        <f>D24+D28+D29+D31+D30+D32+D33+D38</f>
        <v>0</v>
      </c>
      <c r="E43" s="117">
        <f>E24+E28+E29+E31+E30+E32+E33+E38</f>
        <v>1995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2338</v>
      </c>
      <c r="D44" s="102">
        <f>D43+D21+D19+D9</f>
        <v>0</v>
      </c>
      <c r="E44" s="117">
        <f>E43+E21+E19+E9</f>
        <v>2338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6708</v>
      </c>
      <c r="D71" s="104">
        <f>SUM(D72:D74)</f>
        <v>5856</v>
      </c>
      <c r="E71" s="104">
        <f>SUM(E72:E74)</f>
        <v>852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6708</v>
      </c>
      <c r="D74" s="107">
        <v>5856</v>
      </c>
      <c r="E74" s="118">
        <f t="shared" si="1"/>
        <v>852</v>
      </c>
      <c r="F74" s="109"/>
    </row>
    <row r="75" spans="1:16" ht="24">
      <c r="A75" s="394" t="s">
        <v>690</v>
      </c>
      <c r="B75" s="395" t="s">
        <v>720</v>
      </c>
      <c r="C75" s="102">
        <f>C76+C78</f>
        <v>69205</v>
      </c>
      <c r="D75" s="102">
        <f>D76+D78</f>
        <v>0</v>
      </c>
      <c r="E75" s="102">
        <f>E76+E78</f>
        <v>69205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>
        <v>69205</v>
      </c>
      <c r="D76" s="107"/>
      <c r="E76" s="118">
        <f t="shared" si="1"/>
        <v>69205</v>
      </c>
      <c r="F76" s="107"/>
    </row>
    <row r="77" spans="1:6" ht="12">
      <c r="A77" s="394" t="s">
        <v>723</v>
      </c>
      <c r="B77" s="395" t="s">
        <v>724</v>
      </c>
      <c r="C77" s="108">
        <v>69205</v>
      </c>
      <c r="D77" s="108"/>
      <c r="E77" s="118">
        <f t="shared" si="1"/>
        <v>69205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448</v>
      </c>
      <c r="D80" s="102">
        <f>SUM(D81:D84)</f>
        <v>0</v>
      </c>
      <c r="E80" s="102">
        <f>SUM(E81:E84)</f>
        <v>448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>
        <v>448</v>
      </c>
      <c r="D84" s="107"/>
      <c r="E84" s="118">
        <f t="shared" si="1"/>
        <v>448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17667</v>
      </c>
      <c r="D85" s="103">
        <f>SUM(D86:D90)+D94</f>
        <v>1631</v>
      </c>
      <c r="E85" s="103">
        <f>SUM(E86:E90)+E94</f>
        <v>16036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9421</v>
      </c>
      <c r="D86" s="107">
        <v>631</v>
      </c>
      <c r="E86" s="118">
        <f t="shared" si="1"/>
        <v>8790</v>
      </c>
      <c r="F86" s="107"/>
    </row>
    <row r="87" spans="1:6" ht="12">
      <c r="A87" s="394" t="s">
        <v>742</v>
      </c>
      <c r="B87" s="395" t="s">
        <v>743</v>
      </c>
      <c r="C87" s="107">
        <v>4079</v>
      </c>
      <c r="D87" s="107">
        <v>28</v>
      </c>
      <c r="E87" s="118">
        <f t="shared" si="1"/>
        <v>4051</v>
      </c>
      <c r="F87" s="107"/>
    </row>
    <row r="88" spans="1:6" ht="12">
      <c r="A88" s="394" t="s">
        <v>744</v>
      </c>
      <c r="B88" s="395" t="s">
        <v>745</v>
      </c>
      <c r="C88" s="107">
        <v>129</v>
      </c>
      <c r="D88" s="107">
        <v>539</v>
      </c>
      <c r="E88" s="118">
        <f t="shared" si="1"/>
        <v>-410</v>
      </c>
      <c r="F88" s="107"/>
    </row>
    <row r="89" spans="1:6" ht="12">
      <c r="A89" s="394" t="s">
        <v>746</v>
      </c>
      <c r="B89" s="395" t="s">
        <v>747</v>
      </c>
      <c r="C89" s="107">
        <v>1620</v>
      </c>
      <c r="D89" s="107">
        <v>357</v>
      </c>
      <c r="E89" s="118">
        <f t="shared" si="1"/>
        <v>1263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1790</v>
      </c>
      <c r="D90" s="102">
        <f>SUM(D91:D93)</f>
        <v>48</v>
      </c>
      <c r="E90" s="102">
        <f>SUM(E91:E93)</f>
        <v>1742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>
        <v>172</v>
      </c>
      <c r="D91" s="107"/>
      <c r="E91" s="118">
        <f t="shared" si="1"/>
        <v>172</v>
      </c>
      <c r="F91" s="107"/>
    </row>
    <row r="92" spans="1:6" ht="12">
      <c r="A92" s="394" t="s">
        <v>658</v>
      </c>
      <c r="B92" s="395" t="s">
        <v>752</v>
      </c>
      <c r="C92" s="107">
        <v>949</v>
      </c>
      <c r="D92" s="107"/>
      <c r="E92" s="118">
        <f t="shared" si="1"/>
        <v>949</v>
      </c>
      <c r="F92" s="107"/>
    </row>
    <row r="93" spans="1:6" ht="12">
      <c r="A93" s="394" t="s">
        <v>662</v>
      </c>
      <c r="B93" s="395" t="s">
        <v>753</v>
      </c>
      <c r="C93" s="107">
        <v>669</v>
      </c>
      <c r="D93" s="107">
        <v>48</v>
      </c>
      <c r="E93" s="118">
        <f t="shared" si="1"/>
        <v>621</v>
      </c>
      <c r="F93" s="107"/>
    </row>
    <row r="94" spans="1:6" ht="12">
      <c r="A94" s="394" t="s">
        <v>754</v>
      </c>
      <c r="B94" s="395" t="s">
        <v>755</v>
      </c>
      <c r="C94" s="107">
        <v>628</v>
      </c>
      <c r="D94" s="107">
        <v>28</v>
      </c>
      <c r="E94" s="118">
        <f t="shared" si="1"/>
        <v>600</v>
      </c>
      <c r="F94" s="107"/>
    </row>
    <row r="95" spans="1:6" ht="12">
      <c r="A95" s="394" t="s">
        <v>756</v>
      </c>
      <c r="B95" s="395" t="s">
        <v>757</v>
      </c>
      <c r="C95" s="107">
        <v>2909</v>
      </c>
      <c r="D95" s="107"/>
      <c r="E95" s="118">
        <f t="shared" si="1"/>
        <v>2909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96937</v>
      </c>
      <c r="D96" s="103">
        <f>D85+D80+D75+D71+D95</f>
        <v>7487</v>
      </c>
      <c r="E96" s="103">
        <f>E85+E80+E75+E71+E95</f>
        <v>89450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96937</v>
      </c>
      <c r="D97" s="103">
        <f>D96+D68+D66</f>
        <v>7487</v>
      </c>
      <c r="E97" s="103">
        <f>E96+E68+E66</f>
        <v>89450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48</v>
      </c>
      <c r="D104" s="107"/>
      <c r="E104" s="107"/>
      <c r="F104" s="124">
        <f>C104+D104-E104</f>
        <v>48</v>
      </c>
    </row>
    <row r="105" spans="1:16" ht="12">
      <c r="A105" s="410" t="s">
        <v>773</v>
      </c>
      <c r="B105" s="393" t="s">
        <v>774</v>
      </c>
      <c r="C105" s="102">
        <f>SUM(C102:C104)</f>
        <v>48</v>
      </c>
      <c r="D105" s="102">
        <f>SUM(D102:D104)</f>
        <v>0</v>
      </c>
      <c r="E105" s="102">
        <f>SUM(E102:E104)</f>
        <v>0</v>
      </c>
      <c r="F105" s="102">
        <f>SUM(F102:F104)</f>
        <v>48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873</v>
      </c>
      <c r="B109" s="614"/>
      <c r="C109" s="594" t="s">
        <v>863</v>
      </c>
      <c r="D109" s="595"/>
      <c r="E109" s="595"/>
      <c r="F109" s="59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860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3" sqref="C33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 Железопътна Инфраструктура Холдингово Дружество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01.01.2012- 30.06.2012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873</v>
      </c>
      <c r="B30" s="620"/>
      <c r="C30" s="620"/>
      <c r="D30" s="457" t="s">
        <v>815</v>
      </c>
      <c r="E30" s="619" t="s">
        <v>864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861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85">
      <selection activeCell="E155" sqref="E155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 Железопътна Инфраструктура Холдингово Дружество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01.01.2012- 30.06.2012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/>
      <c r="B11" s="36"/>
      <c r="C11" s="427"/>
      <c r="D11" s="427"/>
      <c r="E11" s="427"/>
      <c r="F11" s="427"/>
    </row>
    <row r="12" spans="1:6" ht="14.25" customHeight="1">
      <c r="A12" s="35"/>
      <c r="B12" s="36"/>
      <c r="C12" s="439"/>
      <c r="D12" s="572"/>
      <c r="E12" s="439"/>
      <c r="F12" s="441">
        <f>C12-E12</f>
        <v>0</v>
      </c>
    </row>
    <row r="13" spans="1:6" ht="12.75">
      <c r="A13" s="35"/>
      <c r="B13" s="36"/>
      <c r="C13" s="439"/>
      <c r="D13" s="572"/>
      <c r="E13" s="439"/>
      <c r="F13" s="441">
        <f aca="true" t="shared" si="0" ref="F13:F26">C13-E13</f>
        <v>0</v>
      </c>
    </row>
    <row r="14" spans="1:6" ht="12.75">
      <c r="A14" s="35"/>
      <c r="B14" s="36"/>
      <c r="C14" s="439"/>
      <c r="D14" s="572"/>
      <c r="E14" s="439"/>
      <c r="F14" s="441">
        <f t="shared" si="0"/>
        <v>0</v>
      </c>
    </row>
    <row r="15" spans="1:6" ht="12.75">
      <c r="A15" s="35"/>
      <c r="B15" s="36"/>
      <c r="C15" s="439"/>
      <c r="D15" s="572"/>
      <c r="E15" s="439"/>
      <c r="F15" s="441">
        <f t="shared" si="0"/>
        <v>0</v>
      </c>
    </row>
    <row r="16" spans="1:6" ht="12.75">
      <c r="A16" s="35"/>
      <c r="B16" s="36"/>
      <c r="C16" s="439"/>
      <c r="D16" s="572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857</v>
      </c>
      <c r="B46" s="39"/>
      <c r="C46" s="439">
        <v>760</v>
      </c>
      <c r="D46" s="572">
        <v>0.43</v>
      </c>
      <c r="E46" s="439"/>
      <c r="F46" s="441">
        <f>C46-E46</f>
        <v>760</v>
      </c>
    </row>
    <row r="47" spans="1:6" ht="12.75">
      <c r="A47" s="35">
        <v>2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760</v>
      </c>
      <c r="D61" s="427"/>
      <c r="E61" s="427">
        <f>SUM(E46:E60)</f>
        <v>0</v>
      </c>
      <c r="F61" s="440">
        <f>SUM(F46:F60)</f>
        <v>760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760</v>
      </c>
      <c r="D79" s="427"/>
      <c r="E79" s="427">
        <f>E78+E61+E44+E27</f>
        <v>0</v>
      </c>
      <c r="F79" s="440">
        <f>F78+F61+F44+F27</f>
        <v>760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872</v>
      </c>
      <c r="B151" s="451"/>
      <c r="C151" s="594" t="s">
        <v>863</v>
      </c>
      <c r="D151" s="595"/>
      <c r="E151" s="595"/>
      <c r="F151" s="59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860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2012-08-31T14:14:23Z</cp:lastPrinted>
  <dcterms:created xsi:type="dcterms:W3CDTF">2000-06-29T12:02:40Z</dcterms:created>
  <dcterms:modified xsi:type="dcterms:W3CDTF">2015-07-17T09:21:13Z</dcterms:modified>
  <cp:category/>
  <cp:version/>
  <cp:contentType/>
  <cp:contentStatus/>
</cp:coreProperties>
</file>